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 U.XIV.15 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3 U.XIV.15 '!$A$1:$H$58</definedName>
    <definedName name="_xlnm.Print_Titles" localSheetId="0">'Zał. Nr 3 U.XIV.15 '!$8:$10</definedName>
  </definedNames>
  <calcPr calcId="125725"/>
</workbook>
</file>

<file path=xl/calcChain.xml><?xml version="1.0" encoding="utf-8"?>
<calcChain xmlns="http://schemas.openxmlformats.org/spreadsheetml/2006/main">
  <c r="E52" i="1"/>
  <c r="H11"/>
  <c r="G11"/>
  <c r="F11"/>
  <c r="E11"/>
  <c r="D11"/>
  <c r="H15"/>
  <c r="G15"/>
  <c r="F15"/>
  <c r="E15"/>
  <c r="D15"/>
  <c r="E53"/>
  <c r="H51"/>
  <c r="G51"/>
  <c r="F51"/>
  <c r="D51"/>
  <c r="H48"/>
  <c r="G48"/>
  <c r="F48"/>
  <c r="E48"/>
  <c r="D48"/>
  <c r="H46"/>
  <c r="H42" s="1"/>
  <c r="G46"/>
  <c r="F46"/>
  <c r="E46"/>
  <c r="D46"/>
  <c r="E44"/>
  <c r="D44"/>
  <c r="D43" s="1"/>
  <c r="D42" s="1"/>
  <c r="H43"/>
  <c r="G43"/>
  <c r="G42" s="1"/>
  <c r="F43"/>
  <c r="E43"/>
  <c r="F42"/>
  <c r="F41"/>
  <c r="H40"/>
  <c r="H39" s="1"/>
  <c r="G40"/>
  <c r="F40"/>
  <c r="F39" s="1"/>
  <c r="E40"/>
  <c r="D40"/>
  <c r="D39" s="1"/>
  <c r="G39"/>
  <c r="E39"/>
  <c r="F38"/>
  <c r="D38"/>
  <c r="D37" s="1"/>
  <c r="H37"/>
  <c r="G37"/>
  <c r="F37"/>
  <c r="E37"/>
  <c r="F36"/>
  <c r="D36"/>
  <c r="D35" s="1"/>
  <c r="H35"/>
  <c r="G35"/>
  <c r="F35"/>
  <c r="E35"/>
  <c r="H33"/>
  <c r="G33"/>
  <c r="F33"/>
  <c r="F30" s="1"/>
  <c r="E33"/>
  <c r="D33"/>
  <c r="H31"/>
  <c r="G31"/>
  <c r="G30" s="1"/>
  <c r="F31"/>
  <c r="E31"/>
  <c r="E30" s="1"/>
  <c r="D31"/>
  <c r="H30"/>
  <c r="E28"/>
  <c r="H26"/>
  <c r="H25" s="1"/>
  <c r="G26"/>
  <c r="F26"/>
  <c r="F25" s="1"/>
  <c r="E26"/>
  <c r="E25" s="1"/>
  <c r="D26"/>
  <c r="D25" s="1"/>
  <c r="G25"/>
  <c r="E24"/>
  <c r="D24"/>
  <c r="E23"/>
  <c r="E22" s="1"/>
  <c r="E21" s="1"/>
  <c r="D23"/>
  <c r="H22"/>
  <c r="H21" s="1"/>
  <c r="G22"/>
  <c r="F22"/>
  <c r="F21" s="1"/>
  <c r="D22"/>
  <c r="D21" s="1"/>
  <c r="G21"/>
  <c r="G20"/>
  <c r="G17" s="1"/>
  <c r="D20"/>
  <c r="E18"/>
  <c r="E17" s="1"/>
  <c r="D18"/>
  <c r="D17" s="1"/>
  <c r="H17"/>
  <c r="F17"/>
  <c r="H12"/>
  <c r="G12"/>
  <c r="F12"/>
  <c r="E12"/>
  <c r="D12"/>
  <c r="F57" l="1"/>
  <c r="D30"/>
  <c r="E51"/>
  <c r="E42" s="1"/>
  <c r="E57" s="1"/>
  <c r="D57"/>
  <c r="H57"/>
  <c r="G57"/>
  <c r="E58" l="1"/>
  <c r="F60"/>
</calcChain>
</file>

<file path=xl/sharedStrings.xml><?xml version="1.0" encoding="utf-8"?>
<sst xmlns="http://schemas.openxmlformats.org/spreadsheetml/2006/main" count="63" uniqueCount="62">
  <si>
    <t>Załącznik nr 3</t>
  </si>
  <si>
    <t>do Uchwały Nr XIV/        /15</t>
  </si>
  <si>
    <t>Rady Miejskiej w Konstantynowie Łodzkim</t>
  </si>
  <si>
    <t>z dnia 29 października 2015 roku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</si>
  <si>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</si>
  <si>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</si>
  <si>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</si>
  <si>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</si>
  <si>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</si>
  <si>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</si>
  <si>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</si>
  <si>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</si>
  <si>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              i zwroty dotacji</t>
  </si>
  <si>
    <t>zakup udziałów</t>
  </si>
  <si>
    <t>Transport i łączność</t>
  </si>
  <si>
    <t>Lokalny transport drogowy</t>
  </si>
  <si>
    <t>Budowa systemu mobilności lokalnej WPF</t>
  </si>
  <si>
    <t>Modernizacja linii tramwajowej WPF</t>
  </si>
  <si>
    <t>Drogi publiczne gminne</t>
  </si>
  <si>
    <t>Modernizacja i budowa infrastruktury technicznej terenów przemysłowych dla Konstantynowa Łódzkiego - drogi  WPF</t>
  </si>
  <si>
    <t>Modernizacja i budowa infrastruktury technicznej terenów przemysłowych dla Konstantynowa Łódzkiego - drogi (zwrot dotacji)</t>
  </si>
  <si>
    <t>Poprawa komunikacji na drogach regionalnych w Konstantynowie Łódzkim (zwrot dotacji)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</si>
  <si>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</si>
  <si>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</si>
  <si>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</si>
  <si>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</si>
  <si>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</si>
  <si>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</si>
  <si>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                            w Konstantynowie Łódzkim WPF</t>
  </si>
  <si>
    <t>Strategia Rozwoju Łódzkiego Obszaru Metropolitalnego WPF</t>
  </si>
  <si>
    <t>Metropolitalna sieć szerokopasmowego dostępu do internetu (zwrot dotacji)</t>
  </si>
  <si>
    <t>Bezpieczeństwo publiczne i ochrona przeciwpożarowa</t>
  </si>
  <si>
    <t>Komendy wojewódzkie Policji</t>
  </si>
  <si>
    <t>Dofinansowanie zakupu radiowozu dla Komendy wojewódzkiej Policji w Łodzi</t>
  </si>
  <si>
    <t>Komendy powiatowe Państwowej Straży Pożarnej</t>
  </si>
  <si>
    <t>Dofinansowanie zakupu samochodu do likwidacji skażeń chemicznych i ekologicznych dla Komendy Powiatowej Państwowej Straży Pożarnej w Pabianicach</t>
  </si>
  <si>
    <t>Ochotnicze straże pożarne</t>
  </si>
  <si>
    <t>Zakup kamery termowizyjnej dla OSP Konstantynów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</si>
  <si>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</si>
  <si>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</si>
  <si>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</si>
  <si>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</si>
  <si>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</si>
  <si>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</si>
  <si>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</si>
  <si>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</si>
  <si>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Modernizacja i budowa infrastruktury technicznej terenów przemysłowych dla Konstantynowa Łódzkiego - gospodarka wodno-ściekowa (zwrot dotacji)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</si>
  <si>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</si>
  <si>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</si>
  <si>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</si>
  <si>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</si>
  <si>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Energooszczędne oświetlenie uliczne WPF</t>
  </si>
  <si>
    <t>Pozostała działalność</t>
  </si>
  <si>
    <t>Rewaloryzacja parku miejskiego na Pl. Wolności w Konstantynowie Łódzkim WPF</t>
  </si>
  <si>
    <t>Termomodernizacja budynku przy ul. Kilińskiego 75 w Konstantynowie Łódzkim WPF</t>
  </si>
  <si>
    <t>Termomodernizacja budynków użyteczności publicznej w Konstantynowie Łódzkim</t>
  </si>
  <si>
    <t>Budowa hali sportowej w systemie pasywnym WPF</t>
  </si>
  <si>
    <t>Instalacje OZE w budynkach użyteczności publicznej WPF</t>
  </si>
  <si>
    <t xml:space="preserve">Razem </t>
  </si>
  <si>
    <t>PLANOWANE WYDATKI MAJĄTKOWE</t>
  </si>
  <si>
    <t xml:space="preserve"> </t>
  </si>
  <si>
    <t>Dofinansowanie wykonania progów zwalniających w ul. Klonowej w Konstantynowie Łódzkim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</si>
</sst>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i/>
      <u/>
      <sz val="12"/>
      <name val="Times New Roman CE"/>
      <family val="1"/>
      <charset val="238"/>
    </font>
    <font>
      <b/>
      <i/>
      <u/>
      <sz val="12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b/>
      <i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u/>
      <sz val="12"/>
      <name val="Times New Roman CE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7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16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wrapText="1"/>
    </xf>
    <xf numFmtId="4" fontId="14" fillId="2" borderId="17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4" fillId="0" borderId="18" xfId="1" applyNumberFormat="1" applyFont="1" applyFill="1" applyBorder="1" applyAlignment="1">
      <alignment horizontal="center" vertical="center"/>
    </xf>
    <xf numFmtId="1" fontId="16" fillId="0" borderId="17" xfId="1" applyNumberFormat="1" applyFont="1" applyBorder="1" applyAlignment="1">
      <alignment horizontal="center" vertical="center"/>
    </xf>
    <xf numFmtId="0" fontId="16" fillId="0" borderId="17" xfId="1" applyFont="1" applyBorder="1" applyAlignment="1">
      <alignment vertical="center" wrapText="1"/>
    </xf>
    <xf numFmtId="4" fontId="10" fillId="3" borderId="17" xfId="1" applyNumberFormat="1" applyFont="1" applyFill="1" applyBorder="1" applyAlignment="1">
      <alignment horizontal="right" vertical="center" wrapText="1"/>
    </xf>
    <xf numFmtId="1" fontId="16" fillId="0" borderId="19" xfId="1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4" fontId="18" fillId="3" borderId="17" xfId="1" applyNumberFormat="1" applyFont="1" applyFill="1" applyBorder="1" applyAlignment="1">
      <alignment horizontal="right" vertical="center" wrapText="1"/>
    </xf>
    <xf numFmtId="4" fontId="19" fillId="3" borderId="17" xfId="1" applyNumberFormat="1" applyFont="1" applyFill="1" applyBorder="1" applyAlignment="1">
      <alignment horizontal="right" vertical="center" wrapText="1"/>
    </xf>
    <xf numFmtId="4" fontId="19" fillId="3" borderId="20" xfId="1" applyNumberFormat="1" applyFont="1" applyFill="1" applyBorder="1" applyAlignment="1">
      <alignment horizontal="right" vertical="center" wrapText="1"/>
    </xf>
    <xf numFmtId="4" fontId="19" fillId="3" borderId="21" xfId="1" applyNumberFormat="1" applyFont="1" applyFill="1" applyBorder="1" applyAlignment="1">
      <alignment horizontal="right" vertical="center" wrapText="1"/>
    </xf>
    <xf numFmtId="4" fontId="10" fillId="3" borderId="21" xfId="1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4" fontId="5" fillId="3" borderId="17" xfId="1" applyNumberFormat="1" applyFont="1" applyFill="1" applyBorder="1" applyAlignment="1">
      <alignment horizontal="right" vertical="center" wrapText="1"/>
    </xf>
    <xf numFmtId="4" fontId="2" fillId="3" borderId="17" xfId="1" applyNumberFormat="1" applyFont="1" applyFill="1" applyBorder="1" applyAlignment="1">
      <alignment horizontal="right" vertical="center" wrapText="1"/>
    </xf>
    <xf numFmtId="4" fontId="2" fillId="3" borderId="20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0" fontId="22" fillId="0" borderId="0" xfId="1" applyFont="1" applyBorder="1" applyAlignment="1"/>
    <xf numFmtId="1" fontId="20" fillId="2" borderId="16" xfId="1" applyNumberFormat="1" applyFont="1" applyFill="1" applyBorder="1" applyAlignment="1">
      <alignment horizontal="center" vertical="center"/>
    </xf>
    <xf numFmtId="1" fontId="20" fillId="2" borderId="17" xfId="1" applyNumberFormat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 wrapText="1"/>
    </xf>
    <xf numFmtId="4" fontId="14" fillId="2" borderId="21" xfId="1" applyNumberFormat="1" applyFont="1" applyFill="1" applyBorder="1" applyAlignment="1">
      <alignment horizontal="center" vertical="center" wrapText="1"/>
    </xf>
    <xf numFmtId="0" fontId="23" fillId="0" borderId="17" xfId="1" applyFont="1" applyBorder="1" applyAlignment="1">
      <alignment vertical="center" wrapText="1"/>
    </xf>
    <xf numFmtId="4" fontId="24" fillId="3" borderId="17" xfId="1" applyNumberFormat="1" applyFont="1" applyFill="1" applyBorder="1" applyAlignment="1">
      <alignment horizontal="right" vertical="center" wrapText="1"/>
    </xf>
    <xf numFmtId="1" fontId="23" fillId="0" borderId="23" xfId="1" applyNumberFormat="1" applyFont="1" applyBorder="1" applyAlignment="1">
      <alignment horizontal="center" vertical="center"/>
    </xf>
    <xf numFmtId="1" fontId="23" fillId="0" borderId="18" xfId="1" applyNumberFormat="1" applyFont="1" applyBorder="1" applyAlignment="1">
      <alignment horizontal="center" vertical="center"/>
    </xf>
    <xf numFmtId="1" fontId="23" fillId="0" borderId="22" xfId="1" applyNumberFormat="1" applyFont="1" applyBorder="1" applyAlignment="1">
      <alignment vertical="center"/>
    </xf>
    <xf numFmtId="4" fontId="5" fillId="3" borderId="17" xfId="1" applyNumberFormat="1" applyFont="1" applyFill="1" applyBorder="1" applyAlignment="1">
      <alignment horizontal="right" vertical="center"/>
    </xf>
    <xf numFmtId="1" fontId="23" fillId="0" borderId="19" xfId="1" applyNumberFormat="1" applyFont="1" applyBorder="1" applyAlignment="1">
      <alignment vertical="center"/>
    </xf>
    <xf numFmtId="1" fontId="23" fillId="0" borderId="12" xfId="1" applyNumberFormat="1" applyFont="1" applyBorder="1" applyAlignment="1">
      <alignment horizontal="center" vertical="center"/>
    </xf>
    <xf numFmtId="1" fontId="23" fillId="0" borderId="13" xfId="1" applyNumberFormat="1" applyFont="1" applyBorder="1" applyAlignment="1">
      <alignment vertical="center"/>
    </xf>
    <xf numFmtId="1" fontId="25" fillId="0" borderId="17" xfId="1" applyNumberFormat="1" applyFont="1" applyBorder="1" applyAlignment="1">
      <alignment horizontal="center" vertical="center"/>
    </xf>
    <xf numFmtId="4" fontId="24" fillId="3" borderId="17" xfId="1" applyNumberFormat="1" applyFont="1" applyFill="1" applyBorder="1" applyAlignment="1">
      <alignment horizontal="right" vertical="center"/>
    </xf>
    <xf numFmtId="4" fontId="24" fillId="3" borderId="20" xfId="1" applyNumberFormat="1" applyFont="1" applyFill="1" applyBorder="1" applyAlignment="1">
      <alignment horizontal="right" vertical="center"/>
    </xf>
    <xf numFmtId="4" fontId="24" fillId="3" borderId="21" xfId="1" applyNumberFormat="1" applyFont="1" applyFill="1" applyBorder="1" applyAlignment="1">
      <alignment horizontal="right" vertical="center"/>
    </xf>
    <xf numFmtId="1" fontId="20" fillId="4" borderId="16" xfId="1" applyNumberFormat="1" applyFont="1" applyFill="1" applyBorder="1" applyAlignment="1">
      <alignment vertical="center"/>
    </xf>
    <xf numFmtId="1" fontId="20" fillId="4" borderId="12" xfId="1" applyNumberFormat="1" applyFont="1" applyFill="1" applyBorder="1" applyAlignment="1">
      <alignment vertical="center"/>
    </xf>
    <xf numFmtId="1" fontId="26" fillId="0" borderId="13" xfId="1" applyNumberFormat="1" applyFont="1" applyBorder="1" applyAlignment="1">
      <alignment horizontal="center" vertical="center"/>
    </xf>
    <xf numFmtId="4" fontId="5" fillId="3" borderId="20" xfId="1" applyNumberFormat="1" applyFont="1" applyFill="1" applyBorder="1" applyAlignment="1">
      <alignment horizontal="right" vertical="center"/>
    </xf>
    <xf numFmtId="4" fontId="5" fillId="3" borderId="21" xfId="1" applyNumberFormat="1" applyFont="1" applyFill="1" applyBorder="1" applyAlignment="1">
      <alignment horizontal="right" vertical="center"/>
    </xf>
    <xf numFmtId="1" fontId="20" fillId="4" borderId="18" xfId="1" applyNumberFormat="1" applyFont="1" applyFill="1" applyBorder="1" applyAlignment="1">
      <alignment vertical="center"/>
    </xf>
    <xf numFmtId="1" fontId="16" fillId="0" borderId="13" xfId="1" applyNumberFormat="1" applyFont="1" applyBorder="1" applyAlignment="1">
      <alignment horizontal="center" vertical="center"/>
    </xf>
    <xf numFmtId="0" fontId="16" fillId="0" borderId="13" xfId="1" applyFont="1" applyBorder="1" applyAlignment="1">
      <alignment vertical="center" wrapText="1"/>
    </xf>
    <xf numFmtId="4" fontId="10" fillId="3" borderId="13" xfId="1" applyNumberFormat="1" applyFont="1" applyFill="1" applyBorder="1" applyAlignment="1">
      <alignment horizontal="right" vertical="center" wrapText="1"/>
    </xf>
    <xf numFmtId="4" fontId="10" fillId="3" borderId="15" xfId="1" applyNumberFormat="1" applyFont="1" applyFill="1" applyBorder="1" applyAlignment="1">
      <alignment horizontal="right" vertical="center" wrapText="1"/>
    </xf>
    <xf numFmtId="4" fontId="18" fillId="3" borderId="17" xfId="1" applyNumberFormat="1" applyFont="1" applyFill="1" applyBorder="1" applyAlignment="1">
      <alignment horizontal="right" vertical="center"/>
    </xf>
    <xf numFmtId="4" fontId="18" fillId="3" borderId="20" xfId="1" applyNumberFormat="1" applyFont="1" applyFill="1" applyBorder="1" applyAlignment="1">
      <alignment horizontal="right" vertical="center"/>
    </xf>
    <xf numFmtId="4" fontId="18" fillId="3" borderId="21" xfId="1" applyNumberFormat="1" applyFont="1" applyFill="1" applyBorder="1" applyAlignment="1">
      <alignment horizontal="right" vertical="center"/>
    </xf>
    <xf numFmtId="1" fontId="26" fillId="0" borderId="19" xfId="1" applyNumberFormat="1" applyFont="1" applyBorder="1" applyAlignment="1">
      <alignment horizontal="center" vertical="center"/>
    </xf>
    <xf numFmtId="4" fontId="27" fillId="3" borderId="17" xfId="1" applyNumberFormat="1" applyFont="1" applyFill="1" applyBorder="1" applyAlignment="1">
      <alignment horizontal="right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8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1" fontId="16" fillId="0" borderId="19" xfId="1" applyNumberFormat="1" applyFont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2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4" fontId="14" fillId="2" borderId="3" xfId="1" applyNumberFormat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4" fontId="9" fillId="2" borderId="25" xfId="1" applyNumberFormat="1" applyFont="1" applyFill="1" applyBorder="1" applyAlignment="1">
      <alignment horizontal="center" vertical="center"/>
    </xf>
    <xf numFmtId="4" fontId="9" fillId="2" borderId="26" xfId="1" applyNumberFormat="1" applyFont="1" applyFill="1" applyBorder="1" applyAlignment="1">
      <alignment horizontal="center" vertical="center"/>
    </xf>
    <xf numFmtId="1" fontId="20" fillId="0" borderId="18" xfId="1" applyNumberFormat="1" applyFont="1" applyBorder="1" applyAlignment="1">
      <alignment horizontal="center" vertical="center"/>
    </xf>
    <xf numFmtId="1" fontId="20" fillId="4" borderId="18" xfId="1" applyNumberFormat="1" applyFont="1" applyFill="1" applyBorder="1" applyAlignment="1">
      <alignment horizontal="center" vertical="center"/>
    </xf>
    <xf numFmtId="1" fontId="20" fillId="4" borderId="12" xfId="1" applyNumberFormat="1" applyFont="1" applyFill="1" applyBorder="1" applyAlignment="1">
      <alignment horizontal="center" vertical="center"/>
    </xf>
    <xf numFmtId="1" fontId="16" fillId="0" borderId="22" xfId="1" applyNumberFormat="1" applyFont="1" applyBorder="1" applyAlignment="1">
      <alignment horizontal="center" vertical="center"/>
    </xf>
    <xf numFmtId="1" fontId="16" fillId="0" borderId="19" xfId="1" applyNumberFormat="1" applyFont="1" applyBorder="1" applyAlignment="1">
      <alignment horizontal="center" vertical="center"/>
    </xf>
    <xf numFmtId="1" fontId="20" fillId="4" borderId="23" xfId="1" applyNumberFormat="1" applyFont="1" applyFill="1" applyBorder="1" applyAlignment="1">
      <alignment horizontal="center" vertical="center"/>
    </xf>
    <xf numFmtId="1" fontId="20" fillId="0" borderId="23" xfId="1" applyNumberFormat="1" applyFont="1" applyFill="1" applyBorder="1" applyAlignment="1">
      <alignment horizontal="center" vertical="center"/>
    </xf>
    <xf numFmtId="1" fontId="20" fillId="0" borderId="12" xfId="1" applyNumberFormat="1" applyFont="1" applyFill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1" fontId="20" fillId="0" borderId="24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0"/>
  <sheetViews>
    <sheetView showGridLines="0" tabSelected="1" topLeftCell="A19" zoomScaleNormal="100" workbookViewId="0">
      <selection activeCell="E13" sqref="E13"/>
    </sheetView>
  </sheetViews>
  <sheetFormatPr defaultRowHeight="15.75"/>
  <cols>
    <col min="1" max="1" width="5.7109375" style="1" customWidth="1"/>
    <col min="2" max="2" width="10.7109375" style="2" customWidth="1"/>
    <col min="3" max="3" width="98" style="81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94" t="s">
        <v>0</v>
      </c>
      <c r="F1" s="94"/>
      <c r="G1" s="94"/>
      <c r="H1" s="94"/>
    </row>
    <row r="2" spans="1:251" ht="18" customHeight="1">
      <c r="C2" s="1"/>
      <c r="E2" s="95" t="s">
        <v>1</v>
      </c>
      <c r="F2" s="95"/>
      <c r="G2" s="95"/>
      <c r="H2" s="95"/>
    </row>
    <row r="3" spans="1:251" ht="18.75" customHeight="1">
      <c r="B3" s="4"/>
      <c r="C3" s="4"/>
      <c r="D3" s="4"/>
      <c r="E3" s="96" t="s">
        <v>2</v>
      </c>
      <c r="F3" s="96"/>
      <c r="G3" s="96"/>
      <c r="H3" s="96"/>
    </row>
    <row r="4" spans="1:251" ht="18" customHeight="1">
      <c r="B4" s="5"/>
      <c r="C4" s="5"/>
      <c r="D4" s="5"/>
      <c r="E4" s="97" t="s">
        <v>3</v>
      </c>
      <c r="F4" s="97"/>
      <c r="G4" s="97"/>
      <c r="H4" s="9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7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98" t="s">
        <v>4</v>
      </c>
      <c r="B6" s="98"/>
      <c r="C6" s="98"/>
      <c r="D6" s="98"/>
      <c r="E6" s="98"/>
      <c r="F6" s="98"/>
      <c r="G6" s="98"/>
      <c r="H6" s="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 thickBo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83" t="s">
        <v>5</v>
      </c>
      <c r="B8" s="85" t="s">
        <v>6</v>
      </c>
      <c r="C8" s="87" t="s">
        <v>7</v>
      </c>
      <c r="D8" s="89" t="s">
        <v>8</v>
      </c>
      <c r="E8" s="91" t="s">
        <v>9</v>
      </c>
      <c r="F8" s="92"/>
      <c r="G8" s="92"/>
      <c r="H8" s="93"/>
    </row>
    <row r="9" spans="1:251" s="14" customFormat="1" ht="47.25" customHeight="1" thickBot="1">
      <c r="A9" s="84"/>
      <c r="B9" s="86"/>
      <c r="C9" s="88"/>
      <c r="D9" s="90"/>
      <c r="E9" s="11" t="s">
        <v>10</v>
      </c>
      <c r="F9" s="11" t="s">
        <v>11</v>
      </c>
      <c r="G9" s="12" t="s">
        <v>12</v>
      </c>
      <c r="H9" s="13" t="s">
        <v>13</v>
      </c>
    </row>
    <row r="10" spans="1:251" s="21" customFormat="1" ht="14.25" customHeight="1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</row>
    <row r="11" spans="1:251" s="26" customFormat="1" ht="27.75" customHeight="1">
      <c r="A11" s="22">
        <v>600</v>
      </c>
      <c r="B11" s="23"/>
      <c r="C11" s="24" t="s">
        <v>14</v>
      </c>
      <c r="D11" s="25">
        <f>D12+D15+D17</f>
        <v>31662578.010000002</v>
      </c>
      <c r="E11" s="25">
        <f t="shared" ref="E11:H11" si="0">E12+E15+E17</f>
        <v>130200</v>
      </c>
      <c r="F11" s="25">
        <f t="shared" si="0"/>
        <v>0</v>
      </c>
      <c r="G11" s="25">
        <f t="shared" si="0"/>
        <v>1621156.01</v>
      </c>
      <c r="H11" s="25">
        <f t="shared" si="0"/>
        <v>0</v>
      </c>
    </row>
    <row r="12" spans="1:251" s="26" customFormat="1" ht="24" customHeight="1">
      <c r="A12" s="27"/>
      <c r="B12" s="28">
        <v>60004</v>
      </c>
      <c r="C12" s="29" t="s">
        <v>15</v>
      </c>
      <c r="D12" s="30">
        <f>D13+D14</f>
        <v>130000</v>
      </c>
      <c r="E12" s="30">
        <f>E13+E14</f>
        <v>2000</v>
      </c>
      <c r="F12" s="30">
        <f>F13+F14</f>
        <v>0</v>
      </c>
      <c r="G12" s="30">
        <f>G13+G14</f>
        <v>0</v>
      </c>
      <c r="H12" s="30">
        <f>H13+H14</f>
        <v>0</v>
      </c>
    </row>
    <row r="13" spans="1:251" s="26" customFormat="1" ht="27" customHeight="1">
      <c r="A13" s="27"/>
      <c r="B13" s="31"/>
      <c r="C13" s="32" t="s">
        <v>16</v>
      </c>
      <c r="D13" s="33">
        <v>16000</v>
      </c>
      <c r="E13" s="33">
        <v>1000</v>
      </c>
      <c r="F13" s="34">
        <v>0</v>
      </c>
      <c r="G13" s="35">
        <v>0</v>
      </c>
      <c r="H13" s="36">
        <v>0</v>
      </c>
    </row>
    <row r="14" spans="1:251" s="26" customFormat="1" ht="18" customHeight="1">
      <c r="A14" s="27"/>
      <c r="B14" s="31"/>
      <c r="C14" s="32" t="s">
        <v>17</v>
      </c>
      <c r="D14" s="33">
        <v>114000</v>
      </c>
      <c r="E14" s="33">
        <v>1000</v>
      </c>
      <c r="F14" s="34">
        <v>0</v>
      </c>
      <c r="G14" s="35">
        <v>0</v>
      </c>
      <c r="H14" s="36">
        <v>0</v>
      </c>
    </row>
    <row r="15" spans="1:251" s="26" customFormat="1" ht="27.75" customHeight="1">
      <c r="A15" s="27"/>
      <c r="B15" s="28">
        <v>60014</v>
      </c>
      <c r="C15" s="29" t="s">
        <v>18</v>
      </c>
      <c r="D15" s="30">
        <f>D16</f>
        <v>10000</v>
      </c>
      <c r="E15" s="30">
        <f t="shared" ref="E15:H15" si="1">E16</f>
        <v>0</v>
      </c>
      <c r="F15" s="30">
        <f t="shared" si="1"/>
        <v>0</v>
      </c>
      <c r="G15" s="30">
        <f t="shared" si="1"/>
        <v>10000</v>
      </c>
      <c r="H15" s="30">
        <f t="shared" si="1"/>
        <v>0</v>
      </c>
    </row>
    <row r="16" spans="1:251" s="26" customFormat="1" ht="28.5" customHeight="1">
      <c r="A16" s="27"/>
      <c r="B16" s="82"/>
      <c r="C16" s="32" t="s">
        <v>61</v>
      </c>
      <c r="D16" s="33">
        <v>10000</v>
      </c>
      <c r="E16" s="33">
        <v>0</v>
      </c>
      <c r="F16" s="34">
        <v>0</v>
      </c>
      <c r="G16" s="35">
        <v>10000</v>
      </c>
      <c r="H16" s="36">
        <v>0</v>
      </c>
    </row>
    <row r="17" spans="1:9" ht="23.25" customHeight="1">
      <c r="A17" s="107"/>
      <c r="B17" s="28">
        <v>60016</v>
      </c>
      <c r="C17" s="29" t="s">
        <v>18</v>
      </c>
      <c r="D17" s="30">
        <f>D18+D20</f>
        <v>31522578.010000002</v>
      </c>
      <c r="E17" s="30">
        <f>E18+E20</f>
        <v>128200</v>
      </c>
      <c r="F17" s="30">
        <f>F20</f>
        <v>0</v>
      </c>
      <c r="G17" s="30">
        <f>G18+G19+G20</f>
        <v>1611156.01</v>
      </c>
      <c r="H17" s="37">
        <f>H20</f>
        <v>0</v>
      </c>
    </row>
    <row r="18" spans="1:9" ht="33.75" customHeight="1">
      <c r="A18" s="107"/>
      <c r="B18" s="31"/>
      <c r="C18" s="38" t="s">
        <v>19</v>
      </c>
      <c r="D18" s="39">
        <f>31352408-27800</f>
        <v>31324608</v>
      </c>
      <c r="E18" s="39">
        <f>156000-27800</f>
        <v>128200</v>
      </c>
      <c r="F18" s="40">
        <v>0</v>
      </c>
      <c r="G18" s="41">
        <v>0</v>
      </c>
      <c r="H18" s="42">
        <v>0</v>
      </c>
    </row>
    <row r="19" spans="1:9" ht="35.25" customHeight="1">
      <c r="A19" s="107"/>
      <c r="B19" s="31"/>
      <c r="C19" s="38" t="s">
        <v>20</v>
      </c>
      <c r="D19" s="39">
        <v>0</v>
      </c>
      <c r="E19" s="39">
        <v>0</v>
      </c>
      <c r="F19" s="40">
        <v>0</v>
      </c>
      <c r="G19" s="41">
        <v>1413186</v>
      </c>
      <c r="H19" s="42">
        <v>0</v>
      </c>
    </row>
    <row r="20" spans="1:9" s="43" customFormat="1" ht="28.5" customHeight="1">
      <c r="A20" s="107"/>
      <c r="B20" s="31"/>
      <c r="C20" s="38" t="s">
        <v>21</v>
      </c>
      <c r="D20" s="39">
        <f>285095-87124.99</f>
        <v>197970.01</v>
      </c>
      <c r="E20" s="39">
        <v>0</v>
      </c>
      <c r="F20" s="40">
        <v>0</v>
      </c>
      <c r="G20" s="41">
        <f>285095-87124.99</f>
        <v>197970.01</v>
      </c>
      <c r="H20" s="42">
        <v>0</v>
      </c>
    </row>
    <row r="21" spans="1:9" s="26" customFormat="1" ht="30" customHeight="1">
      <c r="A21" s="44">
        <v>700</v>
      </c>
      <c r="B21" s="45"/>
      <c r="C21" s="46" t="s">
        <v>22</v>
      </c>
      <c r="D21" s="25">
        <f>D22</f>
        <v>2255320</v>
      </c>
      <c r="E21" s="25">
        <f>E22</f>
        <v>620000</v>
      </c>
      <c r="F21" s="25">
        <f>F22</f>
        <v>0</v>
      </c>
      <c r="G21" s="25">
        <f>G22</f>
        <v>0</v>
      </c>
      <c r="H21" s="47">
        <f>H22</f>
        <v>0</v>
      </c>
    </row>
    <row r="22" spans="1:9" ht="28.5" customHeight="1">
      <c r="A22" s="108"/>
      <c r="B22" s="28">
        <v>70005</v>
      </c>
      <c r="C22" s="29" t="s">
        <v>23</v>
      </c>
      <c r="D22" s="30">
        <f>D23+D24</f>
        <v>2255320</v>
      </c>
      <c r="E22" s="30">
        <f>E23+E24</f>
        <v>620000</v>
      </c>
      <c r="F22" s="30">
        <f>F23+F24</f>
        <v>0</v>
      </c>
      <c r="G22" s="30">
        <f>G23+G24</f>
        <v>0</v>
      </c>
      <c r="H22" s="37">
        <f>H23+H24</f>
        <v>0</v>
      </c>
    </row>
    <row r="23" spans="1:9" s="43" customFormat="1" ht="27.75" customHeight="1">
      <c r="A23" s="108"/>
      <c r="B23" s="110"/>
      <c r="C23" s="48" t="s">
        <v>24</v>
      </c>
      <c r="D23" s="49">
        <f>250000+111159</f>
        <v>361159</v>
      </c>
      <c r="E23" s="39">
        <f>250000+111159</f>
        <v>361159</v>
      </c>
      <c r="F23" s="40">
        <v>0</v>
      </c>
      <c r="G23" s="41">
        <v>0</v>
      </c>
      <c r="H23" s="42">
        <v>0</v>
      </c>
    </row>
    <row r="24" spans="1:9" s="43" customFormat="1" ht="21.75" customHeight="1">
      <c r="A24" s="109"/>
      <c r="B24" s="111"/>
      <c r="C24" s="48" t="s">
        <v>25</v>
      </c>
      <c r="D24" s="39">
        <f>2005320-111159</f>
        <v>1894161</v>
      </c>
      <c r="E24" s="39">
        <f>370000-111159</f>
        <v>258841</v>
      </c>
      <c r="F24" s="40">
        <v>0</v>
      </c>
      <c r="G24" s="41">
        <v>0</v>
      </c>
      <c r="H24" s="42">
        <v>0</v>
      </c>
    </row>
    <row r="25" spans="1:9" s="26" customFormat="1" ht="24.75" customHeight="1">
      <c r="A25" s="44">
        <v>750</v>
      </c>
      <c r="B25" s="45"/>
      <c r="C25" s="46" t="s">
        <v>26</v>
      </c>
      <c r="D25" s="25">
        <f>D26</f>
        <v>378091.01</v>
      </c>
      <c r="E25" s="25">
        <f>E26</f>
        <v>146191.76</v>
      </c>
      <c r="F25" s="25">
        <f>F26</f>
        <v>0</v>
      </c>
      <c r="G25" s="25">
        <f>G26</f>
        <v>5700</v>
      </c>
      <c r="H25" s="47">
        <f>H26</f>
        <v>0</v>
      </c>
    </row>
    <row r="26" spans="1:9" ht="24.75" customHeight="1">
      <c r="A26" s="50"/>
      <c r="B26" s="28">
        <v>75023</v>
      </c>
      <c r="C26" s="29" t="s">
        <v>27</v>
      </c>
      <c r="D26" s="30">
        <f>D27+D28+D29</f>
        <v>378091.01</v>
      </c>
      <c r="E26" s="30">
        <f>E27+E28</f>
        <v>146191.76</v>
      </c>
      <c r="F26" s="30">
        <f>F27+F29</f>
        <v>0</v>
      </c>
      <c r="G26" s="30">
        <f>G27+G29</f>
        <v>5700</v>
      </c>
      <c r="H26" s="37">
        <f>H27+H29</f>
        <v>0</v>
      </c>
      <c r="I26" s="3"/>
    </row>
    <row r="27" spans="1:9" ht="39.75" customHeight="1">
      <c r="A27" s="51"/>
      <c r="B27" s="52"/>
      <c r="C27" s="38" t="s">
        <v>28</v>
      </c>
      <c r="D27" s="39">
        <v>281915</v>
      </c>
      <c r="E27" s="53">
        <v>56383</v>
      </c>
      <c r="F27" s="40">
        <v>0</v>
      </c>
      <c r="G27" s="41">
        <v>0</v>
      </c>
      <c r="H27" s="42">
        <v>0</v>
      </c>
      <c r="I27" s="3"/>
    </row>
    <row r="28" spans="1:9" ht="24" customHeight="1">
      <c r="A28" s="51"/>
      <c r="B28" s="54"/>
      <c r="C28" s="38" t="s">
        <v>29</v>
      </c>
      <c r="D28" s="39">
        <v>90476.01</v>
      </c>
      <c r="E28" s="53">
        <f>7635+82173.76</f>
        <v>89808.76</v>
      </c>
      <c r="F28" s="40">
        <v>0</v>
      </c>
      <c r="G28" s="41">
        <v>0</v>
      </c>
      <c r="H28" s="42">
        <v>0</v>
      </c>
      <c r="I28" s="3"/>
    </row>
    <row r="29" spans="1:9" s="43" customFormat="1" ht="27" customHeight="1">
      <c r="A29" s="55"/>
      <c r="B29" s="56"/>
      <c r="C29" s="38" t="s">
        <v>30</v>
      </c>
      <c r="D29" s="39">
        <v>5700</v>
      </c>
      <c r="E29" s="53">
        <v>0</v>
      </c>
      <c r="F29" s="40">
        <v>0</v>
      </c>
      <c r="G29" s="41">
        <v>5700</v>
      </c>
      <c r="H29" s="42">
        <v>0</v>
      </c>
    </row>
    <row r="30" spans="1:9" s="43" customFormat="1" ht="24" customHeight="1">
      <c r="A30" s="44">
        <v>754</v>
      </c>
      <c r="B30" s="45"/>
      <c r="C30" s="46" t="s">
        <v>31</v>
      </c>
      <c r="D30" s="25">
        <f>D31+D33+D35+D37</f>
        <v>195000</v>
      </c>
      <c r="E30" s="25">
        <f>E31+E33+E35+E37</f>
        <v>0</v>
      </c>
      <c r="F30" s="25">
        <f>F31+F33+F35+F37</f>
        <v>195000</v>
      </c>
      <c r="G30" s="25">
        <f>G31+G33+G35+G37</f>
        <v>0</v>
      </c>
      <c r="H30" s="25">
        <f>H31+H33+H35+H37</f>
        <v>0</v>
      </c>
    </row>
    <row r="31" spans="1:9" s="43" customFormat="1" ht="26.25" customHeight="1">
      <c r="A31" s="112"/>
      <c r="B31" s="28">
        <v>75404</v>
      </c>
      <c r="C31" s="29" t="s">
        <v>32</v>
      </c>
      <c r="D31" s="30">
        <f t="shared" ref="D31:H37" si="2">D32</f>
        <v>18000</v>
      </c>
      <c r="E31" s="30">
        <f t="shared" si="2"/>
        <v>0</v>
      </c>
      <c r="F31" s="30">
        <f t="shared" si="2"/>
        <v>18000</v>
      </c>
      <c r="G31" s="30">
        <f t="shared" si="2"/>
        <v>0</v>
      </c>
      <c r="H31" s="37">
        <f t="shared" si="2"/>
        <v>0</v>
      </c>
    </row>
    <row r="32" spans="1:9" s="43" customFormat="1" ht="26.25" customHeight="1">
      <c r="A32" s="109"/>
      <c r="B32" s="57"/>
      <c r="C32" s="38" t="s">
        <v>33</v>
      </c>
      <c r="D32" s="49">
        <v>18000</v>
      </c>
      <c r="E32" s="58">
        <v>0</v>
      </c>
      <c r="F32" s="58">
        <v>18000</v>
      </c>
      <c r="G32" s="59">
        <v>0</v>
      </c>
      <c r="H32" s="60">
        <v>0</v>
      </c>
    </row>
    <row r="33" spans="1:8" s="43" customFormat="1" ht="24" customHeight="1">
      <c r="A33" s="61"/>
      <c r="B33" s="28">
        <v>75411</v>
      </c>
      <c r="C33" s="29" t="s">
        <v>34</v>
      </c>
      <c r="D33" s="30">
        <f t="shared" si="2"/>
        <v>30000</v>
      </c>
      <c r="E33" s="30">
        <f t="shared" si="2"/>
        <v>0</v>
      </c>
      <c r="F33" s="30">
        <f t="shared" si="2"/>
        <v>30000</v>
      </c>
      <c r="G33" s="30">
        <f t="shared" si="2"/>
        <v>0</v>
      </c>
      <c r="H33" s="37">
        <f t="shared" si="2"/>
        <v>0</v>
      </c>
    </row>
    <row r="34" spans="1:8" s="43" customFormat="1" ht="35.25" customHeight="1">
      <c r="A34" s="62"/>
      <c r="B34" s="63"/>
      <c r="C34" s="38" t="s">
        <v>35</v>
      </c>
      <c r="D34" s="39">
        <v>30000</v>
      </c>
      <c r="E34" s="53">
        <v>0</v>
      </c>
      <c r="F34" s="53">
        <v>30000</v>
      </c>
      <c r="G34" s="64">
        <v>0</v>
      </c>
      <c r="H34" s="65">
        <v>0</v>
      </c>
    </row>
    <row r="35" spans="1:8" s="43" customFormat="1" ht="24.75" customHeight="1">
      <c r="A35" s="66"/>
      <c r="B35" s="67">
        <v>75412</v>
      </c>
      <c r="C35" s="68" t="s">
        <v>36</v>
      </c>
      <c r="D35" s="69">
        <f t="shared" si="2"/>
        <v>30000</v>
      </c>
      <c r="E35" s="69">
        <f t="shared" si="2"/>
        <v>0</v>
      </c>
      <c r="F35" s="69">
        <f t="shared" si="2"/>
        <v>30000</v>
      </c>
      <c r="G35" s="69">
        <f t="shared" si="2"/>
        <v>0</v>
      </c>
      <c r="H35" s="70">
        <f t="shared" si="2"/>
        <v>0</v>
      </c>
    </row>
    <row r="36" spans="1:8" s="43" customFormat="1" ht="25.5" customHeight="1">
      <c r="A36" s="66"/>
      <c r="B36" s="63"/>
      <c r="C36" s="32" t="s">
        <v>37</v>
      </c>
      <c r="D36" s="33">
        <f>18000+12000</f>
        <v>30000</v>
      </c>
      <c r="E36" s="71">
        <v>0</v>
      </c>
      <c r="F36" s="71">
        <f>18000+12000</f>
        <v>30000</v>
      </c>
      <c r="G36" s="72">
        <v>0</v>
      </c>
      <c r="H36" s="73">
        <v>0</v>
      </c>
    </row>
    <row r="37" spans="1:8" s="43" customFormat="1" ht="21.75" customHeight="1">
      <c r="A37" s="66"/>
      <c r="B37" s="28">
        <v>75416</v>
      </c>
      <c r="C37" s="29" t="s">
        <v>38</v>
      </c>
      <c r="D37" s="30">
        <f t="shared" si="2"/>
        <v>117000</v>
      </c>
      <c r="E37" s="30">
        <f t="shared" si="2"/>
        <v>0</v>
      </c>
      <c r="F37" s="30">
        <f t="shared" si="2"/>
        <v>117000</v>
      </c>
      <c r="G37" s="30">
        <f t="shared" si="2"/>
        <v>0</v>
      </c>
      <c r="H37" s="37">
        <f t="shared" si="2"/>
        <v>0</v>
      </c>
    </row>
    <row r="38" spans="1:8" s="43" customFormat="1" ht="24" customHeight="1">
      <c r="A38" s="62"/>
      <c r="B38" s="63"/>
      <c r="C38" s="38" t="s">
        <v>39</v>
      </c>
      <c r="D38" s="39">
        <f>135000-18000</f>
        <v>117000</v>
      </c>
      <c r="E38" s="53">
        <v>0</v>
      </c>
      <c r="F38" s="53">
        <f>135000-18000</f>
        <v>117000</v>
      </c>
      <c r="G38" s="64">
        <v>0</v>
      </c>
      <c r="H38" s="65">
        <v>0</v>
      </c>
    </row>
    <row r="39" spans="1:8" s="43" customFormat="1" ht="24" customHeight="1">
      <c r="A39" s="44">
        <v>801</v>
      </c>
      <c r="B39" s="45"/>
      <c r="C39" s="46" t="s">
        <v>40</v>
      </c>
      <c r="D39" s="25">
        <f t="shared" ref="D39:H40" si="3">D40</f>
        <v>21703</v>
      </c>
      <c r="E39" s="25">
        <f t="shared" si="3"/>
        <v>0</v>
      </c>
      <c r="F39" s="25">
        <f t="shared" si="3"/>
        <v>21703</v>
      </c>
      <c r="G39" s="25">
        <f t="shared" si="3"/>
        <v>0</v>
      </c>
      <c r="H39" s="25">
        <f t="shared" si="3"/>
        <v>0</v>
      </c>
    </row>
    <row r="40" spans="1:8" s="43" customFormat="1" ht="20.25" customHeight="1">
      <c r="A40" s="113"/>
      <c r="B40" s="28">
        <v>80110</v>
      </c>
      <c r="C40" s="29" t="s">
        <v>41</v>
      </c>
      <c r="D40" s="30">
        <f t="shared" si="3"/>
        <v>21703</v>
      </c>
      <c r="E40" s="30">
        <f t="shared" si="3"/>
        <v>0</v>
      </c>
      <c r="F40" s="30">
        <f t="shared" si="3"/>
        <v>21703</v>
      </c>
      <c r="G40" s="30">
        <f t="shared" si="3"/>
        <v>0</v>
      </c>
      <c r="H40" s="37">
        <f t="shared" si="3"/>
        <v>0</v>
      </c>
    </row>
    <row r="41" spans="1:8" s="43" customFormat="1" ht="21.75" customHeight="1">
      <c r="A41" s="114"/>
      <c r="B41" s="57"/>
      <c r="C41" s="38" t="s">
        <v>42</v>
      </c>
      <c r="D41" s="39">
        <v>21703</v>
      </c>
      <c r="E41" s="53">
        <v>0</v>
      </c>
      <c r="F41" s="53">
        <f>23500-1797</f>
        <v>21703</v>
      </c>
      <c r="G41" s="64">
        <v>0</v>
      </c>
      <c r="H41" s="65">
        <v>0</v>
      </c>
    </row>
    <row r="42" spans="1:8" ht="24.75" customHeight="1">
      <c r="A42" s="44">
        <v>900</v>
      </c>
      <c r="B42" s="45"/>
      <c r="C42" s="46" t="s">
        <v>43</v>
      </c>
      <c r="D42" s="25">
        <f>D43+D46+D48+D51</f>
        <v>16451177.689999999</v>
      </c>
      <c r="E42" s="25">
        <f>E43+E46+E48+E51</f>
        <v>1533275</v>
      </c>
      <c r="F42" s="25">
        <f>F43+F46+F48+F51</f>
        <v>0</v>
      </c>
      <c r="G42" s="25">
        <f>G43+G46+G48+G51</f>
        <v>292218.09999999998</v>
      </c>
      <c r="H42" s="25">
        <f>H43+H46+H48+H51</f>
        <v>0</v>
      </c>
    </row>
    <row r="43" spans="1:8" ht="33" customHeight="1">
      <c r="A43" s="113"/>
      <c r="B43" s="28">
        <v>90001</v>
      </c>
      <c r="C43" s="29" t="s">
        <v>44</v>
      </c>
      <c r="D43" s="30">
        <f>D44+D45</f>
        <v>13282406.689999999</v>
      </c>
      <c r="E43" s="30">
        <f>E44+E45</f>
        <v>142450</v>
      </c>
      <c r="F43" s="30">
        <f>F44+F45</f>
        <v>0</v>
      </c>
      <c r="G43" s="30">
        <f>G44+G45</f>
        <v>254631</v>
      </c>
      <c r="H43" s="37">
        <f>H45</f>
        <v>0</v>
      </c>
    </row>
    <row r="44" spans="1:8" ht="33.75" customHeight="1">
      <c r="A44" s="115"/>
      <c r="B44" s="28"/>
      <c r="C44" s="38" t="s">
        <v>45</v>
      </c>
      <c r="D44" s="39">
        <f>13273706.69+8700</f>
        <v>13282406.689999999</v>
      </c>
      <c r="E44" s="53">
        <f>133750+8700</f>
        <v>142450</v>
      </c>
      <c r="F44" s="53">
        <v>0</v>
      </c>
      <c r="G44" s="64">
        <v>0</v>
      </c>
      <c r="H44" s="65">
        <v>0</v>
      </c>
    </row>
    <row r="45" spans="1:8" ht="36.75" customHeight="1">
      <c r="A45" s="115"/>
      <c r="B45" s="57"/>
      <c r="C45" s="38" t="s">
        <v>46</v>
      </c>
      <c r="D45" s="39">
        <v>0</v>
      </c>
      <c r="E45" s="53">
        <v>0</v>
      </c>
      <c r="F45" s="53">
        <v>0</v>
      </c>
      <c r="G45" s="64">
        <v>254631</v>
      </c>
      <c r="H45" s="65">
        <v>0</v>
      </c>
    </row>
    <row r="46" spans="1:8" ht="24.75" customHeight="1">
      <c r="A46" s="115"/>
      <c r="B46" s="28">
        <v>90002</v>
      </c>
      <c r="C46" s="29" t="s">
        <v>47</v>
      </c>
      <c r="D46" s="30">
        <f>D47</f>
        <v>241526</v>
      </c>
      <c r="E46" s="30">
        <f>E47</f>
        <v>241526</v>
      </c>
      <c r="F46" s="30">
        <f>F47</f>
        <v>0</v>
      </c>
      <c r="G46" s="30">
        <f>G47</f>
        <v>0</v>
      </c>
      <c r="H46" s="37">
        <f>H47</f>
        <v>0</v>
      </c>
    </row>
    <row r="47" spans="1:8" ht="22.5" customHeight="1">
      <c r="A47" s="115"/>
      <c r="B47" s="74"/>
      <c r="C47" s="38" t="s">
        <v>48</v>
      </c>
      <c r="D47" s="39">
        <v>241526</v>
      </c>
      <c r="E47" s="53">
        <v>241526</v>
      </c>
      <c r="F47" s="53">
        <v>0</v>
      </c>
      <c r="G47" s="64">
        <v>0</v>
      </c>
      <c r="H47" s="65">
        <v>0</v>
      </c>
    </row>
    <row r="48" spans="1:8" ht="22.5" customHeight="1">
      <c r="A48" s="115"/>
      <c r="B48" s="28">
        <v>90015</v>
      </c>
      <c r="C48" s="29" t="s">
        <v>49</v>
      </c>
      <c r="D48" s="30">
        <f>D49+D50</f>
        <v>210000</v>
      </c>
      <c r="E48" s="30">
        <f>E49+E50</f>
        <v>61000</v>
      </c>
      <c r="F48" s="30">
        <f>F49+F50</f>
        <v>0</v>
      </c>
      <c r="G48" s="30">
        <f>G49+G50</f>
        <v>0</v>
      </c>
      <c r="H48" s="30">
        <f>H49+H50</f>
        <v>0</v>
      </c>
    </row>
    <row r="49" spans="1:8" ht="19.5" customHeight="1">
      <c r="A49" s="115"/>
      <c r="B49" s="31"/>
      <c r="C49" s="38" t="s">
        <v>50</v>
      </c>
      <c r="D49" s="39">
        <v>60000</v>
      </c>
      <c r="E49" s="53">
        <v>60000</v>
      </c>
      <c r="F49" s="53">
        <v>0</v>
      </c>
      <c r="G49" s="64">
        <v>0</v>
      </c>
      <c r="H49" s="65">
        <v>0</v>
      </c>
    </row>
    <row r="50" spans="1:8" ht="26.25" customHeight="1">
      <c r="A50" s="115"/>
      <c r="B50" s="74"/>
      <c r="C50" s="32" t="s">
        <v>51</v>
      </c>
      <c r="D50" s="33">
        <v>150000</v>
      </c>
      <c r="E50" s="71">
        <v>1000</v>
      </c>
      <c r="F50" s="71">
        <v>0</v>
      </c>
      <c r="G50" s="72">
        <v>0</v>
      </c>
      <c r="H50" s="73">
        <v>0</v>
      </c>
    </row>
    <row r="51" spans="1:8" ht="23.25" customHeight="1">
      <c r="A51" s="115"/>
      <c r="B51" s="28">
        <v>90095</v>
      </c>
      <c r="C51" s="29" t="s">
        <v>52</v>
      </c>
      <c r="D51" s="30">
        <f>D52+D53+D54+D55+D56</f>
        <v>2717245</v>
      </c>
      <c r="E51" s="30">
        <f>E52+E53+E54+E55+E56</f>
        <v>1088299</v>
      </c>
      <c r="F51" s="30">
        <f>F52+F53+F54+F55+F56</f>
        <v>0</v>
      </c>
      <c r="G51" s="30">
        <f>G52+G53+G54+G55+G56</f>
        <v>37587.1</v>
      </c>
      <c r="H51" s="30">
        <f>H52+H53+H54+H55+H56</f>
        <v>0</v>
      </c>
    </row>
    <row r="52" spans="1:8" ht="30.75" customHeight="1">
      <c r="A52" s="115"/>
      <c r="B52" s="31"/>
      <c r="C52" s="32" t="s">
        <v>53</v>
      </c>
      <c r="D52" s="33">
        <v>1731245</v>
      </c>
      <c r="E52" s="71">
        <f>1669245-599246-48700-5000-10000</f>
        <v>1006299</v>
      </c>
      <c r="F52" s="58">
        <v>0</v>
      </c>
      <c r="G52" s="59">
        <v>37587.1</v>
      </c>
      <c r="H52" s="60">
        <v>0</v>
      </c>
    </row>
    <row r="53" spans="1:8" ht="30" customHeight="1">
      <c r="A53" s="115"/>
      <c r="B53" s="31"/>
      <c r="C53" s="38" t="s">
        <v>54</v>
      </c>
      <c r="D53" s="75">
        <v>250000</v>
      </c>
      <c r="E53" s="53">
        <f>80000-25000</f>
        <v>55000</v>
      </c>
      <c r="F53" s="53">
        <v>0</v>
      </c>
      <c r="G53" s="64">
        <v>0</v>
      </c>
      <c r="H53" s="65">
        <v>0</v>
      </c>
    </row>
    <row r="54" spans="1:8" ht="29.25" customHeight="1">
      <c r="A54" s="115"/>
      <c r="B54" s="31"/>
      <c r="C54" s="38" t="s">
        <v>55</v>
      </c>
      <c r="D54" s="39">
        <v>25000</v>
      </c>
      <c r="E54" s="53">
        <v>25000</v>
      </c>
      <c r="F54" s="53">
        <v>0</v>
      </c>
      <c r="G54" s="64">
        <v>0</v>
      </c>
      <c r="H54" s="65">
        <v>0</v>
      </c>
    </row>
    <row r="55" spans="1:8" ht="25.5" customHeight="1">
      <c r="A55" s="115"/>
      <c r="B55" s="31"/>
      <c r="C55" s="32" t="s">
        <v>56</v>
      </c>
      <c r="D55" s="33">
        <v>630000</v>
      </c>
      <c r="E55" s="71">
        <v>1000</v>
      </c>
      <c r="F55" s="71">
        <v>0</v>
      </c>
      <c r="G55" s="72">
        <v>0</v>
      </c>
      <c r="H55" s="73">
        <v>0</v>
      </c>
    </row>
    <row r="56" spans="1:8" s="43" customFormat="1" ht="28.5" customHeight="1" thickBot="1">
      <c r="A56" s="116"/>
      <c r="B56" s="74"/>
      <c r="C56" s="32" t="s">
        <v>57</v>
      </c>
      <c r="D56" s="33">
        <v>81000</v>
      </c>
      <c r="E56" s="71">
        <v>1000</v>
      </c>
      <c r="F56" s="71">
        <v>0</v>
      </c>
      <c r="G56" s="72">
        <v>0</v>
      </c>
      <c r="H56" s="73">
        <v>0</v>
      </c>
    </row>
    <row r="57" spans="1:8" s="26" customFormat="1" ht="16.5">
      <c r="A57" s="99" t="s">
        <v>58</v>
      </c>
      <c r="B57" s="100"/>
      <c r="C57" s="100"/>
      <c r="D57" s="101">
        <f>D11+D21+D25+D30+D39+D42</f>
        <v>50963869.710000001</v>
      </c>
      <c r="E57" s="76">
        <f>E11+E21+E25+E30+E39+E42</f>
        <v>2429666.7599999998</v>
      </c>
      <c r="F57" s="76">
        <f>F11+F21+F25+F30+F39+F42</f>
        <v>216703</v>
      </c>
      <c r="G57" s="76">
        <f>G11+G21+G25+G30+G39+G42</f>
        <v>1919074.1099999999</v>
      </c>
      <c r="H57" s="76">
        <f>H11+H21+H25+H30+H39+H42</f>
        <v>0</v>
      </c>
    </row>
    <row r="58" spans="1:8" s="26" customFormat="1" ht="24" customHeight="1" thickBot="1">
      <c r="A58" s="103" t="s">
        <v>59</v>
      </c>
      <c r="B58" s="104"/>
      <c r="C58" s="104"/>
      <c r="D58" s="102"/>
      <c r="E58" s="105">
        <f>E57+F57+G57+H57</f>
        <v>4565443.8699999992</v>
      </c>
      <c r="F58" s="105"/>
      <c r="G58" s="105"/>
      <c r="H58" s="106"/>
    </row>
    <row r="59" spans="1:8">
      <c r="C59" s="77"/>
      <c r="D59" s="78"/>
      <c r="E59" s="78"/>
      <c r="F59" s="78"/>
      <c r="G59" s="78"/>
      <c r="H59" s="79"/>
    </row>
    <row r="60" spans="1:8" ht="18.75">
      <c r="C60" s="77"/>
      <c r="D60" s="78"/>
      <c r="E60" s="78" t="s">
        <v>60</v>
      </c>
      <c r="F60" s="80">
        <f>E57+F57+G57</f>
        <v>4565443.8699999992</v>
      </c>
      <c r="G60" s="80"/>
      <c r="H60" s="79"/>
    </row>
  </sheetData>
  <mergeCells count="20">
    <mergeCell ref="A57:C57"/>
    <mergeCell ref="D57:D58"/>
    <mergeCell ref="A58:C58"/>
    <mergeCell ref="E58:H58"/>
    <mergeCell ref="A17:A20"/>
    <mergeCell ref="A22:A24"/>
    <mergeCell ref="B23:B24"/>
    <mergeCell ref="A31:A32"/>
    <mergeCell ref="A40:A41"/>
    <mergeCell ref="A43:A56"/>
    <mergeCell ref="E1:H1"/>
    <mergeCell ref="E2:H2"/>
    <mergeCell ref="E3:H3"/>
    <mergeCell ref="E4:H4"/>
    <mergeCell ref="A6:H6"/>
    <mergeCell ref="A8:A9"/>
    <mergeCell ref="B8:B9"/>
    <mergeCell ref="C8:C9"/>
    <mergeCell ref="D8:D9"/>
    <mergeCell ref="E8:H8"/>
  </mergeCells>
  <printOptions horizontalCentered="1" gridLinesSet="0"/>
  <pageMargins left="0.7" right="0.7" top="0.75" bottom="0.75" header="0.3" footer="0.3"/>
  <pageSetup paperSize="9" scale="56" fitToWidth="0" fitToHeight="0" orientation="landscape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 U.XIV.15 </vt:lpstr>
      <vt:lpstr>'Zał. Nr 3 U.XIV.15 '!Obszar_wydruku</vt:lpstr>
      <vt:lpstr>'Zał. Nr 3 U.XIV.15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2015-10-22T08:08:03Z</cp:lastPrinted>
  <dcterms:created xsi:type="dcterms:W3CDTF">2015-10-19T09:17:38Z</dcterms:created>
  <dcterms:modified xsi:type="dcterms:W3CDTF">2015-10-22T08:08:47Z</dcterms:modified>
</cp:coreProperties>
</file>