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400" windowHeight="79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30" i="1"/>
  <c r="I30"/>
  <c r="K22"/>
  <c r="K21"/>
  <c r="K20"/>
  <c r="K19"/>
  <c r="I22" l="1"/>
  <c r="H21"/>
  <c r="I21" s="1"/>
  <c r="G21"/>
  <c r="I20"/>
  <c r="H20"/>
  <c r="G20"/>
  <c r="K28"/>
  <c r="F30"/>
  <c r="H28"/>
  <c r="G28"/>
  <c r="J29"/>
  <c r="I19"/>
  <c r="J30" l="1"/>
  <c r="I28" l="1"/>
  <c r="F28"/>
  <c r="J21"/>
  <c r="J20"/>
  <c r="J19"/>
  <c r="K18" l="1"/>
  <c r="J22"/>
  <c r="F18"/>
  <c r="H18"/>
  <c r="K15"/>
  <c r="I15"/>
  <c r="H15"/>
  <c r="G15"/>
  <c r="I18"/>
  <c r="F15"/>
  <c r="G18" l="1"/>
  <c r="J18" s="1"/>
  <c r="K26"/>
  <c r="K23"/>
  <c r="K12"/>
  <c r="J23"/>
  <c r="I26"/>
  <c r="I23"/>
  <c r="I12"/>
  <c r="H26"/>
  <c r="H23"/>
  <c r="G26"/>
  <c r="G23"/>
  <c r="F23"/>
  <c r="F26"/>
  <c r="F12"/>
  <c r="K13" l="1"/>
  <c r="K11" s="1"/>
  <c r="I13"/>
  <c r="I11" s="1"/>
  <c r="F13"/>
  <c r="F11" s="1"/>
  <c r="G13"/>
  <c r="H13"/>
  <c r="G14"/>
  <c r="H14"/>
  <c r="K14"/>
  <c r="I14"/>
  <c r="F14"/>
  <c r="H12"/>
  <c r="G12"/>
  <c r="J26"/>
  <c r="J13" l="1"/>
  <c r="J14"/>
  <c r="G11"/>
  <c r="H11"/>
  <c r="J11" l="1"/>
</calcChain>
</file>

<file path=xl/sharedStrings.xml><?xml version="1.0" encoding="utf-8"?>
<sst xmlns="http://schemas.openxmlformats.org/spreadsheetml/2006/main" count="60" uniqueCount="48">
  <si>
    <t>Nazwa i cel</t>
  </si>
  <si>
    <t>Jednostka odpowiedzialna lub koordynująca</t>
  </si>
  <si>
    <t>Okres realizacji</t>
  </si>
  <si>
    <t xml:space="preserve">od </t>
  </si>
  <si>
    <t>do</t>
  </si>
  <si>
    <t>Łączne nakłady finansowe</t>
  </si>
  <si>
    <t>Limit zobowiązań</t>
  </si>
  <si>
    <t>Wydatki na przedsięwzięcia - ogółem (1.1.+1.2+1.3)</t>
  </si>
  <si>
    <t>- wydatki bieżące</t>
  </si>
  <si>
    <t>- wydatki majątkowe</t>
  </si>
  <si>
    <t>Wydatki na programy, projekty  lub zadania związane z umowami partnerstwa publiczno-prywatnego, z tego:</t>
  </si>
  <si>
    <t>Wykup gruntów pod drogi realizowane w cyklu wieloletnim - poprawa infrastruktury drogowej</t>
  </si>
  <si>
    <t>Urząd Miejski w Konstantynowie Łódzkim</t>
  </si>
  <si>
    <t>Wydatki na programy, projekty lub zadania pozostałe (inne niż wymienione w pkt 1.1 i 1.2), z tego:</t>
  </si>
  <si>
    <t>Lp.</t>
  </si>
  <si>
    <t>1.</t>
  </si>
  <si>
    <t>1.b</t>
  </si>
  <si>
    <t>1.a</t>
  </si>
  <si>
    <t>1.1</t>
  </si>
  <si>
    <t>1.1.1</t>
  </si>
  <si>
    <t>1.1.1.1</t>
  </si>
  <si>
    <t>1.1.2</t>
  </si>
  <si>
    <t>1.1.2.1</t>
  </si>
  <si>
    <t>1.1.2.2</t>
  </si>
  <si>
    <t>1.1.2.3</t>
  </si>
  <si>
    <t>1.1.2.4</t>
  </si>
  <si>
    <t>1.2</t>
  </si>
  <si>
    <t>1.2.1</t>
  </si>
  <si>
    <t>1.2.2</t>
  </si>
  <si>
    <t>1.3</t>
  </si>
  <si>
    <t>1.3.1</t>
  </si>
  <si>
    <t>1.3.2</t>
  </si>
  <si>
    <t>1.3.2.1</t>
  </si>
  <si>
    <t>Modernizacja i budowa infrastruktury technicznej terenów przemysłowych dla Konstantynowa Łódzkiego - Drogi. Cel - poprawa infrastruktury</t>
  </si>
  <si>
    <t>Fundusz utrzymania projektu kompleksowej termomodernizacji budynków użyteczności publicznej. Cel - modernizacja infrastruktury</t>
  </si>
  <si>
    <t>Modernizacja i budowa infrastruktury technicznej terenów przemysłowych dla Konstantynowa Łódzkiego - Gospodarka wodno-ściekowa. Cel - poprawa infrastruktury</t>
  </si>
  <si>
    <t>Wykaz Przedsięwzięć Wieloletnich</t>
  </si>
  <si>
    <t>Wydatki na programy, projekty lub zadania związane z programami realizowanymi z udziałem środków, o których mowa w art.. 5 ust.1 pkt 2 i 3 ustawy z dnia 27 sierpnia 2009r. o finansach publicznych (Dz.U.nr 157, poz 1240 ze zm.) z tego:</t>
  </si>
  <si>
    <t>Limity wydatków w poszczególnych latach</t>
  </si>
  <si>
    <t>1.1.1.2</t>
  </si>
  <si>
    <t>Poniesione łącznie nakłady finansowe</t>
  </si>
  <si>
    <t>% wykonania</t>
  </si>
  <si>
    <t>-</t>
  </si>
  <si>
    <t xml:space="preserve">Strategia Rozwoju Łódzkiego Obszaru Metropolitalnego. Cel - poprawa infrastruktury </t>
  </si>
  <si>
    <t>1.3.2.2</t>
  </si>
  <si>
    <t>Plan po zm. 31.12.2014</t>
  </si>
  <si>
    <t xml:space="preserve">Wykonanie na 31.12.2014 </t>
  </si>
  <si>
    <t>Rewaloryzacja parku miejskiego na Pl. Wolności  w Konstantynowie Łódzkim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</si>
</sst>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i/>
      <sz val="11"/>
      <color theme="0" tint="-0.34998626667073579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4" fillId="2" borderId="0" xfId="0" applyFont="1" applyFill="1"/>
    <xf numFmtId="0" fontId="0" fillId="2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" fillId="0" borderId="15" xfId="0" applyFont="1" applyFill="1" applyBorder="1"/>
    <xf numFmtId="4" fontId="1" fillId="0" borderId="2" xfId="0" applyNumberFormat="1" applyFont="1" applyFill="1" applyBorder="1" applyAlignment="1">
      <alignment horizontal="right" vertical="center"/>
    </xf>
    <xf numFmtId="4" fontId="0" fillId="0" borderId="1" xfId="1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0" fontId="0" fillId="0" borderId="9" xfId="0" applyFill="1" applyBorder="1"/>
    <xf numFmtId="4" fontId="0" fillId="0" borderId="1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/>
    <xf numFmtId="4" fontId="0" fillId="0" borderId="12" xfId="0" applyNumberFormat="1" applyFill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0" fontId="1" fillId="0" borderId="3" xfId="0" applyFont="1" applyFill="1" applyBorder="1"/>
    <xf numFmtId="4" fontId="1" fillId="0" borderId="7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right" vertical="center"/>
    </xf>
    <xf numFmtId="0" fontId="1" fillId="0" borderId="9" xfId="0" applyFont="1" applyFill="1" applyBorder="1"/>
    <xf numFmtId="4" fontId="1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4" fillId="0" borderId="11" xfId="0" applyFont="1" applyFill="1" applyBorder="1"/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4" fillId="0" borderId="9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4" fontId="1" fillId="0" borderId="7" xfId="0" applyNumberFormat="1" applyFont="1" applyFill="1" applyBorder="1"/>
    <xf numFmtId="4" fontId="1" fillId="0" borderId="8" xfId="0" applyNumberFormat="1" applyFont="1" applyFill="1" applyBorder="1"/>
    <xf numFmtId="4" fontId="0" fillId="0" borderId="1" xfId="0" applyNumberFormat="1" applyFill="1" applyBorder="1"/>
    <xf numFmtId="4" fontId="0" fillId="0" borderId="10" xfId="0" applyNumberFormat="1" applyFill="1" applyBorder="1"/>
    <xf numFmtId="4" fontId="0" fillId="0" borderId="12" xfId="0" applyNumberFormat="1" applyFill="1" applyBorder="1"/>
    <xf numFmtId="4" fontId="0" fillId="0" borderId="13" xfId="0" applyNumberFormat="1" applyFill="1" applyBorder="1"/>
    <xf numFmtId="4" fontId="1" fillId="0" borderId="1" xfId="1" applyNumberFormat="1" applyFont="1" applyFill="1" applyBorder="1" applyAlignment="1">
      <alignment horizontal="right" vertical="center"/>
    </xf>
    <xf numFmtId="4" fontId="1" fillId="0" borderId="2" xfId="1" applyNumberFormat="1" applyFont="1" applyFill="1" applyBorder="1" applyAlignment="1">
      <alignment horizontal="right" vertical="center"/>
    </xf>
    <xf numFmtId="4" fontId="1" fillId="0" borderId="7" xfId="1" applyNumberFormat="1" applyFont="1" applyFill="1" applyBorder="1" applyAlignment="1">
      <alignment horizontal="right" vertical="center"/>
    </xf>
    <xf numFmtId="4" fontId="0" fillId="0" borderId="12" xfId="1" applyNumberFormat="1" applyFont="1" applyFill="1" applyBorder="1" applyAlignment="1">
      <alignment horizontal="right" vertical="center"/>
    </xf>
    <xf numFmtId="0" fontId="0" fillId="2" borderId="9" xfId="0" applyFill="1" applyBorder="1"/>
    <xf numFmtId="4" fontId="0" fillId="2" borderId="1" xfId="0" applyNumberFormat="1" applyFill="1" applyBorder="1"/>
    <xf numFmtId="4" fontId="0" fillId="2" borderId="1" xfId="1" applyNumberFormat="1" applyFont="1" applyFill="1" applyBorder="1" applyAlignment="1">
      <alignment horizontal="right" vertical="center"/>
    </xf>
    <xf numFmtId="0" fontId="2" fillId="2" borderId="0" xfId="0" applyFont="1" applyFill="1"/>
    <xf numFmtId="0" fontId="2" fillId="2" borderId="9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4" fontId="2" fillId="2" borderId="10" xfId="0" applyNumberFormat="1" applyFont="1" applyFill="1" applyBorder="1" applyAlignment="1">
      <alignment horizontal="right" vertical="center"/>
    </xf>
    <xf numFmtId="0" fontId="2" fillId="0" borderId="21" xfId="0" applyFont="1" applyFill="1" applyBorder="1"/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horizontal="right" vertical="center"/>
    </xf>
    <xf numFmtId="4" fontId="0" fillId="0" borderId="2" xfId="1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49" fontId="0" fillId="0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0"/>
  <sheetViews>
    <sheetView tabSelected="1" view="pageBreakPreview" topLeftCell="B8" zoomScaleNormal="100" zoomScaleSheetLayoutView="100" workbookViewId="0">
      <pane ySplit="1" topLeftCell="A18" activePane="bottomLeft" state="frozen"/>
      <selection activeCell="B8" sqref="B8"/>
      <selection pane="bottomLeft" activeCell="H30" sqref="H30"/>
    </sheetView>
  </sheetViews>
  <sheetFormatPr defaultRowHeight="14.25"/>
  <cols>
    <col min="1" max="1" width="6.75" customWidth="1"/>
    <col min="2" max="2" width="75.75" customWidth="1"/>
    <col min="3" max="3" width="28.375" customWidth="1"/>
    <col min="4" max="5" width="10.125" customWidth="1"/>
    <col min="6" max="11" width="12.75" customWidth="1"/>
  </cols>
  <sheetData>
    <row r="6" spans="1:11" ht="15">
      <c r="A6" s="77" t="s">
        <v>36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15" thickBot="1"/>
    <row r="8" spans="1:11" ht="31.5" customHeight="1">
      <c r="A8" s="74" t="s">
        <v>14</v>
      </c>
      <c r="B8" s="87" t="s">
        <v>0</v>
      </c>
      <c r="C8" s="89" t="s">
        <v>1</v>
      </c>
      <c r="D8" s="87" t="s">
        <v>2</v>
      </c>
      <c r="E8" s="87"/>
      <c r="F8" s="89" t="s">
        <v>5</v>
      </c>
      <c r="G8" s="78" t="s">
        <v>38</v>
      </c>
      <c r="H8" s="79"/>
      <c r="I8" s="79"/>
      <c r="J8" s="80"/>
      <c r="K8" s="84" t="s">
        <v>6</v>
      </c>
    </row>
    <row r="9" spans="1:11" ht="75.75" customHeight="1">
      <c r="A9" s="75"/>
      <c r="B9" s="88"/>
      <c r="C9" s="90"/>
      <c r="D9" s="4" t="s">
        <v>3</v>
      </c>
      <c r="E9" s="4" t="s">
        <v>4</v>
      </c>
      <c r="F9" s="90"/>
      <c r="G9" s="5" t="s">
        <v>45</v>
      </c>
      <c r="H9" s="5" t="s">
        <v>46</v>
      </c>
      <c r="I9" s="5" t="s">
        <v>40</v>
      </c>
      <c r="J9" s="5" t="s">
        <v>41</v>
      </c>
      <c r="K9" s="85"/>
    </row>
    <row r="10" spans="1:11" ht="15" thickBot="1">
      <c r="A10" s="6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9">
        <v>11</v>
      </c>
    </row>
    <row r="11" spans="1:11" s="1" customFormat="1" ht="15">
      <c r="A11" s="20" t="s">
        <v>15</v>
      </c>
      <c r="B11" s="86" t="s">
        <v>7</v>
      </c>
      <c r="C11" s="86"/>
      <c r="D11" s="86"/>
      <c r="E11" s="86"/>
      <c r="F11" s="21">
        <f t="shared" ref="F11:K11" si="0">F12+F13</f>
        <v>46960299.890000001</v>
      </c>
      <c r="G11" s="21">
        <f t="shared" si="0"/>
        <v>11626323.689999999</v>
      </c>
      <c r="H11" s="21">
        <f t="shared" si="0"/>
        <v>9362692.2700000014</v>
      </c>
      <c r="I11" s="21">
        <f t="shared" si="0"/>
        <v>35673548.380000003</v>
      </c>
      <c r="J11" s="48">
        <f t="shared" ref="J11:J14" si="1">ROUND(H11/G11*100,2)</f>
        <v>80.53</v>
      </c>
      <c r="K11" s="22">
        <f t="shared" si="0"/>
        <v>11800400.51</v>
      </c>
    </row>
    <row r="12" spans="1:11">
      <c r="A12" s="14" t="s">
        <v>17</v>
      </c>
      <c r="B12" s="72" t="s">
        <v>8</v>
      </c>
      <c r="C12" s="72"/>
      <c r="D12" s="72"/>
      <c r="E12" s="72"/>
      <c r="F12" s="15">
        <f t="shared" ref="F12:K12" si="2">F15+F24+F27</f>
        <v>0</v>
      </c>
      <c r="G12" s="15">
        <f t="shared" si="2"/>
        <v>0</v>
      </c>
      <c r="H12" s="15">
        <f t="shared" si="2"/>
        <v>0</v>
      </c>
      <c r="I12" s="15">
        <f t="shared" si="2"/>
        <v>0</v>
      </c>
      <c r="J12" s="12" t="s">
        <v>42</v>
      </c>
      <c r="K12" s="16">
        <f t="shared" si="2"/>
        <v>0</v>
      </c>
    </row>
    <row r="13" spans="1:11" ht="15" thickBot="1">
      <c r="A13" s="17" t="s">
        <v>16</v>
      </c>
      <c r="B13" s="68" t="s">
        <v>9</v>
      </c>
      <c r="C13" s="68"/>
      <c r="D13" s="68"/>
      <c r="E13" s="68"/>
      <c r="F13" s="18">
        <f t="shared" ref="F13:K13" si="3">F18+F25+F28</f>
        <v>46960299.890000001</v>
      </c>
      <c r="G13" s="18">
        <f t="shared" si="3"/>
        <v>11626323.689999999</v>
      </c>
      <c r="H13" s="18">
        <f t="shared" si="3"/>
        <v>9362692.2700000014</v>
      </c>
      <c r="I13" s="18">
        <f t="shared" si="3"/>
        <v>35673548.380000003</v>
      </c>
      <c r="J13" s="49">
        <f t="shared" si="1"/>
        <v>80.53</v>
      </c>
      <c r="K13" s="19">
        <f t="shared" si="3"/>
        <v>11800400.51</v>
      </c>
    </row>
    <row r="14" spans="1:11" s="1" customFormat="1" ht="57.75" customHeight="1">
      <c r="A14" s="10" t="s">
        <v>18</v>
      </c>
      <c r="B14" s="81" t="s">
        <v>37</v>
      </c>
      <c r="C14" s="82"/>
      <c r="D14" s="82"/>
      <c r="E14" s="83"/>
      <c r="F14" s="11">
        <f t="shared" ref="F14:K14" si="4">F15+F18</f>
        <v>44988161.689999998</v>
      </c>
      <c r="G14" s="11">
        <f t="shared" si="4"/>
        <v>11164823.689999999</v>
      </c>
      <c r="H14" s="11">
        <f t="shared" si="4"/>
        <v>8941221.7100000009</v>
      </c>
      <c r="I14" s="11">
        <f t="shared" si="4"/>
        <v>34518231.82</v>
      </c>
      <c r="J14" s="47">
        <f t="shared" si="1"/>
        <v>80.08</v>
      </c>
      <c r="K14" s="13">
        <f t="shared" si="4"/>
        <v>10469929.869999999</v>
      </c>
    </row>
    <row r="15" spans="1:11" s="1" customFormat="1" ht="15">
      <c r="A15" s="23" t="s">
        <v>19</v>
      </c>
      <c r="B15" s="76" t="s">
        <v>8</v>
      </c>
      <c r="C15" s="76"/>
      <c r="D15" s="76"/>
      <c r="E15" s="76"/>
      <c r="F15" s="24">
        <f t="shared" ref="F15:K15" si="5">F16+F17</f>
        <v>0</v>
      </c>
      <c r="G15" s="24">
        <f t="shared" si="5"/>
        <v>0</v>
      </c>
      <c r="H15" s="24">
        <f t="shared" si="5"/>
        <v>0</v>
      </c>
      <c r="I15" s="24">
        <f t="shared" si="5"/>
        <v>0</v>
      </c>
      <c r="J15" s="46" t="s">
        <v>42</v>
      </c>
      <c r="K15" s="24">
        <f t="shared" si="5"/>
        <v>0</v>
      </c>
    </row>
    <row r="16" spans="1:11" s="3" customFormat="1">
      <c r="A16" s="14" t="s">
        <v>20</v>
      </c>
      <c r="B16" s="25"/>
      <c r="C16" s="25"/>
      <c r="D16" s="26"/>
      <c r="E16" s="26"/>
      <c r="F16" s="15"/>
      <c r="G16" s="15"/>
      <c r="H16" s="15"/>
      <c r="I16" s="15"/>
      <c r="J16" s="12"/>
      <c r="K16" s="16"/>
    </row>
    <row r="17" spans="1:11" s="2" customFormat="1" ht="15" thickBot="1">
      <c r="A17" s="27" t="s">
        <v>39</v>
      </c>
      <c r="B17" s="28"/>
      <c r="C17" s="29"/>
      <c r="D17" s="30"/>
      <c r="E17" s="30"/>
      <c r="F17" s="31"/>
      <c r="G17" s="31"/>
      <c r="H17" s="31"/>
      <c r="I17" s="31"/>
      <c r="J17" s="31"/>
      <c r="K17" s="32"/>
    </row>
    <row r="18" spans="1:11" s="1" customFormat="1" ht="15">
      <c r="A18" s="23" t="s">
        <v>21</v>
      </c>
      <c r="B18" s="76" t="s">
        <v>9</v>
      </c>
      <c r="C18" s="76"/>
      <c r="D18" s="76"/>
      <c r="E18" s="76"/>
      <c r="F18" s="24">
        <f t="shared" ref="F18:K18" si="6">SUM(F19:F22)</f>
        <v>44988161.689999998</v>
      </c>
      <c r="G18" s="24">
        <f t="shared" si="6"/>
        <v>11164823.689999999</v>
      </c>
      <c r="H18" s="24">
        <f t="shared" si="6"/>
        <v>8941221.7100000009</v>
      </c>
      <c r="I18" s="24">
        <f t="shared" si="6"/>
        <v>34518231.82</v>
      </c>
      <c r="J18" s="46">
        <f>ROUND(H18/G18*100,2)</f>
        <v>80.08</v>
      </c>
      <c r="K18" s="24">
        <f t="shared" si="6"/>
        <v>10469929.869999999</v>
      </c>
    </row>
    <row r="19" spans="1:11" s="3" customFormat="1" ht="53.25" customHeight="1">
      <c r="A19" s="14" t="s">
        <v>22</v>
      </c>
      <c r="B19" s="33" t="s">
        <v>34</v>
      </c>
      <c r="C19" s="34" t="s">
        <v>12</v>
      </c>
      <c r="D19" s="26">
        <v>2012</v>
      </c>
      <c r="E19" s="26">
        <v>2015</v>
      </c>
      <c r="F19" s="15">
        <v>281915</v>
      </c>
      <c r="G19" s="15">
        <v>56383</v>
      </c>
      <c r="H19" s="15">
        <v>56383</v>
      </c>
      <c r="I19" s="15">
        <f>112766+H19+H19</f>
        <v>225532</v>
      </c>
      <c r="J19" s="12">
        <f>ROUND(H19/G19*100,2)</f>
        <v>100</v>
      </c>
      <c r="K19" s="16">
        <f>F19-I19</f>
        <v>56383</v>
      </c>
    </row>
    <row r="20" spans="1:11" s="3" customFormat="1" ht="53.25" customHeight="1">
      <c r="A20" s="14" t="s">
        <v>23</v>
      </c>
      <c r="B20" s="33" t="s">
        <v>33</v>
      </c>
      <c r="C20" s="34" t="s">
        <v>12</v>
      </c>
      <c r="D20" s="26">
        <v>2007</v>
      </c>
      <c r="E20" s="26">
        <v>2015</v>
      </c>
      <c r="F20" s="15">
        <v>31652276</v>
      </c>
      <c r="G20" s="15">
        <f>137447+5266742+4434393</f>
        <v>9838582</v>
      </c>
      <c r="H20" s="15">
        <f>133963.8+3295613.57+4434293.55</f>
        <v>7863870.9199999999</v>
      </c>
      <c r="I20" s="15">
        <f>17190903.72+H20</f>
        <v>25054774.640000001</v>
      </c>
      <c r="J20" s="12">
        <f>ROUND(H20/G20*100,2)</f>
        <v>79.930000000000007</v>
      </c>
      <c r="K20" s="16">
        <f>F20-I20</f>
        <v>6597501.3599999994</v>
      </c>
    </row>
    <row r="21" spans="1:11" s="2" customFormat="1" ht="60.75" customHeight="1">
      <c r="A21" s="35" t="s">
        <v>24</v>
      </c>
      <c r="B21" s="36" t="s">
        <v>35</v>
      </c>
      <c r="C21" s="37" t="s">
        <v>12</v>
      </c>
      <c r="D21" s="38">
        <v>2007</v>
      </c>
      <c r="E21" s="38">
        <v>2015</v>
      </c>
      <c r="F21" s="39">
        <v>13044838.689999999</v>
      </c>
      <c r="G21" s="39">
        <f>50693+803503.69+407360</f>
        <v>1261556.69</v>
      </c>
      <c r="H21" s="39">
        <f>50692.27+562248.27+407360</f>
        <v>1020300.54</v>
      </c>
      <c r="I21" s="39">
        <f>8216957.39+H21</f>
        <v>9237257.9299999997</v>
      </c>
      <c r="J21" s="12">
        <f>ROUND(H21/G21*100,2)</f>
        <v>80.88</v>
      </c>
      <c r="K21" s="16">
        <f>F21-I21</f>
        <v>3807580.76</v>
      </c>
    </row>
    <row r="22" spans="1:11" s="2" customFormat="1" ht="60.75" customHeight="1" thickBot="1">
      <c r="A22" s="35" t="s">
        <v>25</v>
      </c>
      <c r="B22" s="36" t="s">
        <v>43</v>
      </c>
      <c r="C22" s="37" t="s">
        <v>12</v>
      </c>
      <c r="D22" s="38">
        <v>2013</v>
      </c>
      <c r="E22" s="38">
        <v>2015</v>
      </c>
      <c r="F22" s="39">
        <v>9132</v>
      </c>
      <c r="G22" s="39">
        <v>8302</v>
      </c>
      <c r="H22" s="39">
        <v>667.25</v>
      </c>
      <c r="I22" s="39">
        <f>H22</f>
        <v>667.25</v>
      </c>
      <c r="J22" s="12">
        <f>ROUND(H22/G22*100,2)</f>
        <v>8.0399999999999991</v>
      </c>
      <c r="K22" s="16">
        <f>F22-I22</f>
        <v>8464.75</v>
      </c>
    </row>
    <row r="23" spans="1:11" s="1" customFormat="1" ht="28.5" customHeight="1">
      <c r="A23" s="20" t="s">
        <v>26</v>
      </c>
      <c r="B23" s="69" t="s">
        <v>10</v>
      </c>
      <c r="C23" s="70"/>
      <c r="D23" s="70"/>
      <c r="E23" s="71"/>
      <c r="F23" s="40">
        <f t="shared" ref="F23:K23" si="7">F24+F25</f>
        <v>0</v>
      </c>
      <c r="G23" s="40">
        <f t="shared" si="7"/>
        <v>0</v>
      </c>
      <c r="H23" s="40">
        <f t="shared" si="7"/>
        <v>0</v>
      </c>
      <c r="I23" s="40">
        <f t="shared" si="7"/>
        <v>0</v>
      </c>
      <c r="J23" s="40">
        <f t="shared" si="7"/>
        <v>0</v>
      </c>
      <c r="K23" s="41">
        <f t="shared" si="7"/>
        <v>0</v>
      </c>
    </row>
    <row r="24" spans="1:11">
      <c r="A24" s="14" t="s">
        <v>27</v>
      </c>
      <c r="B24" s="72" t="s">
        <v>8</v>
      </c>
      <c r="C24" s="72"/>
      <c r="D24" s="72"/>
      <c r="E24" s="72"/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3">
        <v>0</v>
      </c>
    </row>
    <row r="25" spans="1:11" ht="15" thickBot="1">
      <c r="A25" s="17" t="s">
        <v>28</v>
      </c>
      <c r="B25" s="68" t="s">
        <v>9</v>
      </c>
      <c r="C25" s="68"/>
      <c r="D25" s="68"/>
      <c r="E25" s="68"/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5">
        <v>0</v>
      </c>
    </row>
    <row r="26" spans="1:11" s="1" customFormat="1" ht="29.25" customHeight="1">
      <c r="A26" s="20" t="s">
        <v>29</v>
      </c>
      <c r="B26" s="69" t="s">
        <v>13</v>
      </c>
      <c r="C26" s="70"/>
      <c r="D26" s="70"/>
      <c r="E26" s="71"/>
      <c r="F26" s="40">
        <f t="shared" ref="F26:K26" si="8">F27+F28</f>
        <v>1972138.2</v>
      </c>
      <c r="G26" s="40">
        <f t="shared" si="8"/>
        <v>461500</v>
      </c>
      <c r="H26" s="40">
        <f t="shared" si="8"/>
        <v>421470.56</v>
      </c>
      <c r="I26" s="40">
        <f t="shared" si="8"/>
        <v>1155316.56</v>
      </c>
      <c r="J26" s="40">
        <f t="shared" si="8"/>
        <v>0</v>
      </c>
      <c r="K26" s="41">
        <f t="shared" si="8"/>
        <v>1330470.6399999999</v>
      </c>
    </row>
    <row r="27" spans="1:11">
      <c r="A27" s="14" t="s">
        <v>30</v>
      </c>
      <c r="B27" s="72" t="s">
        <v>8</v>
      </c>
      <c r="C27" s="72"/>
      <c r="D27" s="72"/>
      <c r="E27" s="72"/>
      <c r="F27" s="42"/>
      <c r="G27" s="42"/>
      <c r="H27" s="42"/>
      <c r="I27" s="42"/>
      <c r="J27" s="42"/>
      <c r="K27" s="43"/>
    </row>
    <row r="28" spans="1:11" s="3" customFormat="1">
      <c r="A28" s="50" t="s">
        <v>31</v>
      </c>
      <c r="B28" s="73" t="s">
        <v>9</v>
      </c>
      <c r="C28" s="73"/>
      <c r="D28" s="73"/>
      <c r="E28" s="73"/>
      <c r="F28" s="51">
        <f>F30+F29</f>
        <v>1972138.2</v>
      </c>
      <c r="G28" s="51">
        <f>G30+G29</f>
        <v>461500</v>
      </c>
      <c r="H28" s="51">
        <f>H30+H29</f>
        <v>421470.56</v>
      </c>
      <c r="I28" s="51">
        <f>I30+I29</f>
        <v>1155316.56</v>
      </c>
      <c r="J28" s="51"/>
      <c r="K28" s="51">
        <f>K30+K29</f>
        <v>1330470.6399999999</v>
      </c>
    </row>
    <row r="29" spans="1:11" s="3" customFormat="1" ht="28.5">
      <c r="A29" s="54" t="s">
        <v>32</v>
      </c>
      <c r="B29" s="55" t="s">
        <v>11</v>
      </c>
      <c r="C29" s="56" t="s">
        <v>12</v>
      </c>
      <c r="D29" s="57">
        <v>2009</v>
      </c>
      <c r="E29" s="57">
        <v>2015</v>
      </c>
      <c r="F29" s="58">
        <v>1108393</v>
      </c>
      <c r="G29" s="58">
        <v>400000</v>
      </c>
      <c r="H29" s="58">
        <v>374546</v>
      </c>
      <c r="I29" s="58">
        <v>1108392</v>
      </c>
      <c r="J29" s="52">
        <f>ROUND(H29/G29*100,2)</f>
        <v>93.64</v>
      </c>
      <c r="K29" s="59">
        <v>513650</v>
      </c>
    </row>
    <row r="30" spans="1:11" s="53" customFormat="1" ht="29.25" thickBot="1">
      <c r="A30" s="60" t="s">
        <v>44</v>
      </c>
      <c r="B30" s="61" t="s">
        <v>47</v>
      </c>
      <c r="C30" s="62" t="s">
        <v>12</v>
      </c>
      <c r="D30" s="63">
        <v>2014</v>
      </c>
      <c r="E30" s="63">
        <v>2015</v>
      </c>
      <c r="F30" s="64">
        <f>802245.2+61500</f>
        <v>863745.2</v>
      </c>
      <c r="G30" s="64">
        <v>61500</v>
      </c>
      <c r="H30" s="64">
        <v>46924.56</v>
      </c>
      <c r="I30" s="65">
        <f>H30</f>
        <v>46924.56</v>
      </c>
      <c r="J30" s="66">
        <f>ROUND(H30/G30*100,2)</f>
        <v>76.3</v>
      </c>
      <c r="K30" s="67">
        <f>F30-I30</f>
        <v>816820.6399999999</v>
      </c>
    </row>
  </sheetData>
  <mergeCells count="20">
    <mergeCell ref="A6:K6"/>
    <mergeCell ref="G8:J8"/>
    <mergeCell ref="B13:E13"/>
    <mergeCell ref="B14:E14"/>
    <mergeCell ref="B15:E15"/>
    <mergeCell ref="K8:K9"/>
    <mergeCell ref="B12:E12"/>
    <mergeCell ref="B11:E11"/>
    <mergeCell ref="B8:B9"/>
    <mergeCell ref="C8:C9"/>
    <mergeCell ref="D8:E8"/>
    <mergeCell ref="F8:F9"/>
    <mergeCell ref="B25:E25"/>
    <mergeCell ref="B26:E26"/>
    <mergeCell ref="B27:E27"/>
    <mergeCell ref="B28:E28"/>
    <mergeCell ref="A8:A9"/>
    <mergeCell ref="B18:E18"/>
    <mergeCell ref="B23:E23"/>
    <mergeCell ref="B24:E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ignoredErrors>
    <ignoredError sqref="J11 J13:J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Krygier</dc:creator>
  <cp:lastModifiedBy>Dorota Tyszka</cp:lastModifiedBy>
  <cp:lastPrinted>2015-03-19T12:03:41Z</cp:lastPrinted>
  <dcterms:created xsi:type="dcterms:W3CDTF">2013-04-08T07:23:30Z</dcterms:created>
  <dcterms:modified xsi:type="dcterms:W3CDTF">2015-03-19T12:04:17Z</dcterms:modified>
</cp:coreProperties>
</file>